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  <sheet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,##0"/>
    <numFmt numFmtId="165" formatCode="0.0%"/>
  </numFmts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164" fontId="0" fillId="2" borderId="1" pivotButton="0" quotePrefix="0" xfId="0"/>
    <xf numFmtId="0" fontId="2" fillId="0" borderId="0" pivotButton="0" quotePrefix="0" xfId="0"/>
    <xf numFmtId="164" fontId="0" fillId="0" borderId="1" pivotButton="0" quotePrefix="0" xfId="0"/>
    <xf numFmtId="165" fontId="0" fillId="0" borderId="1" pivotButton="0" quotePrefix="0" xfId="0"/>
    <xf numFmtId="0" fontId="3" fillId="3" borderId="1" applyAlignment="1" pivotButton="0" quotePrefix="0" xfId="0">
      <alignment horizontal="center" wrapText="1"/>
    </xf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6"/>
  <sheetViews>
    <sheetView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52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Depreciation calculator: straight line (SLM) vs written down value (WDV)</t>
        </is>
      </c>
    </row>
    <row r="2">
      <c r="A2" t="inlineStr">
        <is>
          <t>IPA – Institute of Professional Accountants, tipa.in. Change the yellow cells; everything else is a formula. Figures are for practice only.</t>
        </is>
      </c>
    </row>
    <row r="4">
      <c r="A4" t="inlineStr">
        <is>
          <t>Cost of asset (₹), including freight and installation</t>
        </is>
      </c>
      <c r="B4" s="2" t="n">
        <v>100000</v>
      </c>
    </row>
    <row r="5">
      <c r="A5" t="inlineStr">
        <is>
          <t>Residual value (₹)</t>
        </is>
      </c>
      <c r="B5" s="2" t="n">
        <v>10000</v>
      </c>
    </row>
    <row r="6">
      <c r="A6" t="inlineStr">
        <is>
          <t>Useful life (years, whole number, max 30)</t>
        </is>
      </c>
      <c r="B6" s="2" t="n">
        <v>5</v>
      </c>
    </row>
    <row r="8">
      <c r="A8" s="3" t="inlineStr">
        <is>
          <t>SLM annual depreciation (₹)</t>
        </is>
      </c>
      <c r="B8" s="4">
        <f>(B4-B5)/B6</f>
        <v/>
      </c>
    </row>
    <row r="9">
      <c r="A9" s="3" t="inlineStr">
        <is>
          <t>SLM rate on cost (%)</t>
        </is>
      </c>
      <c r="B9" s="5">
        <f>B8/B4</f>
        <v/>
      </c>
    </row>
    <row r="10">
      <c r="A10" s="3" t="inlineStr">
        <is>
          <t>WDV rate, exact = 1 − (Residual ÷ Cost)^(1/n)</t>
        </is>
      </c>
      <c r="B10" s="5">
        <f>IF(B5&gt;0,1-(B5/B4)^(1/B6),"Residual must be above 0")</f>
        <v/>
      </c>
    </row>
    <row r="11">
      <c r="A11" s="3" t="inlineStr">
        <is>
          <t>WDV rate used (rounded to 3 decimals, like Excel DB)</t>
        </is>
      </c>
      <c r="B11" s="5">
        <f>IF(B5&gt;0,ROUND(B10,3),"")</f>
        <v/>
      </c>
    </row>
    <row r="13">
      <c r="A13" s="6" t="inlineStr">
        <is>
          <t>Year</t>
        </is>
      </c>
      <c r="B13" s="6" t="inlineStr">
        <is>
          <t>SLM opening (₹)</t>
        </is>
      </c>
      <c r="C13" s="6" t="inlineStr">
        <is>
          <t>SLM depreciation (₹)</t>
        </is>
      </c>
      <c r="D13" s="6" t="inlineStr">
        <is>
          <t>SLM closing (₹)</t>
        </is>
      </c>
      <c r="E13" s="6" t="inlineStr">
        <is>
          <t>WDV opening (₹)</t>
        </is>
      </c>
      <c r="F13" s="6" t="inlineStr">
        <is>
          <t>WDV depreciation (₹)</t>
        </is>
      </c>
      <c r="G13" s="6" t="inlineStr">
        <is>
          <t>WDV closing (₹)</t>
        </is>
      </c>
      <c r="H13" s="6" t="inlineStr">
        <is>
          <t>WDV minus SLM (₹)</t>
        </is>
      </c>
    </row>
    <row r="14">
      <c r="A14" s="4">
        <f>IF(1&lt;=$B$6,1,"")</f>
        <v/>
      </c>
      <c r="B14" s="4">
        <f>IF(1&lt;=$B$6,$B$4,"")</f>
        <v/>
      </c>
      <c r="C14" s="4">
        <f>IF(1&lt;=$B$6,$B$8,"")</f>
        <v/>
      </c>
      <c r="D14" s="4">
        <f>IF(1&lt;=$B$6,B14-C14,"")</f>
        <v/>
      </c>
      <c r="E14" s="4">
        <f>IF(1&lt;=$B$6,$B$4,"")</f>
        <v/>
      </c>
      <c r="F14" s="4">
        <f>IF(1&lt;=$B$6,IF(1&lt;$B$6,ROUND(E14*$B$11,0),E14-$B$5),"")</f>
        <v/>
      </c>
      <c r="G14" s="4">
        <f>IF(1&lt;=$B$6,E14-F14,"")</f>
        <v/>
      </c>
      <c r="H14" s="4">
        <f>IF(1&lt;=$B$6,F14-C14,"")</f>
        <v/>
      </c>
    </row>
    <row r="15">
      <c r="A15" s="4">
        <f>IF(2&lt;=$B$6,2,"")</f>
        <v/>
      </c>
      <c r="B15" s="4">
        <f>IF(2&lt;=$B$6,D14,"")</f>
        <v/>
      </c>
      <c r="C15" s="4">
        <f>IF(2&lt;=$B$6,$B$8,"")</f>
        <v/>
      </c>
      <c r="D15" s="4">
        <f>IF(2&lt;=$B$6,B15-C15,"")</f>
        <v/>
      </c>
      <c r="E15" s="4">
        <f>IF(2&lt;=$B$6,G14,"")</f>
        <v/>
      </c>
      <c r="F15" s="4">
        <f>IF(2&lt;=$B$6,IF(2&lt;$B$6,ROUND(E15*$B$11,0),E15-$B$5),"")</f>
        <v/>
      </c>
      <c r="G15" s="4">
        <f>IF(2&lt;=$B$6,E15-F15,"")</f>
        <v/>
      </c>
      <c r="H15" s="4">
        <f>IF(2&lt;=$B$6,F15-C15,"")</f>
        <v/>
      </c>
    </row>
    <row r="16">
      <c r="A16" s="4">
        <f>IF(3&lt;=$B$6,3,"")</f>
        <v/>
      </c>
      <c r="B16" s="4">
        <f>IF(3&lt;=$B$6,D15,"")</f>
        <v/>
      </c>
      <c r="C16" s="4">
        <f>IF(3&lt;=$B$6,$B$8,"")</f>
        <v/>
      </c>
      <c r="D16" s="4">
        <f>IF(3&lt;=$B$6,B16-C16,"")</f>
        <v/>
      </c>
      <c r="E16" s="4">
        <f>IF(3&lt;=$B$6,G15,"")</f>
        <v/>
      </c>
      <c r="F16" s="4">
        <f>IF(3&lt;=$B$6,IF(3&lt;$B$6,ROUND(E16*$B$11,0),E16-$B$5),"")</f>
        <v/>
      </c>
      <c r="G16" s="4">
        <f>IF(3&lt;=$B$6,E16-F16,"")</f>
        <v/>
      </c>
      <c r="H16" s="4">
        <f>IF(3&lt;=$B$6,F16-C16,"")</f>
        <v/>
      </c>
    </row>
    <row r="17">
      <c r="A17" s="4">
        <f>IF(4&lt;=$B$6,4,"")</f>
        <v/>
      </c>
      <c r="B17" s="4">
        <f>IF(4&lt;=$B$6,D16,"")</f>
        <v/>
      </c>
      <c r="C17" s="4">
        <f>IF(4&lt;=$B$6,$B$8,"")</f>
        <v/>
      </c>
      <c r="D17" s="4">
        <f>IF(4&lt;=$B$6,B17-C17,"")</f>
        <v/>
      </c>
      <c r="E17" s="4">
        <f>IF(4&lt;=$B$6,G16,"")</f>
        <v/>
      </c>
      <c r="F17" s="4">
        <f>IF(4&lt;=$B$6,IF(4&lt;$B$6,ROUND(E17*$B$11,0),E17-$B$5),"")</f>
        <v/>
      </c>
      <c r="G17" s="4">
        <f>IF(4&lt;=$B$6,E17-F17,"")</f>
        <v/>
      </c>
      <c r="H17" s="4">
        <f>IF(4&lt;=$B$6,F17-C17,"")</f>
        <v/>
      </c>
    </row>
    <row r="18">
      <c r="A18" s="4">
        <f>IF(5&lt;=$B$6,5,"")</f>
        <v/>
      </c>
      <c r="B18" s="4">
        <f>IF(5&lt;=$B$6,D17,"")</f>
        <v/>
      </c>
      <c r="C18" s="4">
        <f>IF(5&lt;=$B$6,$B$8,"")</f>
        <v/>
      </c>
      <c r="D18" s="4">
        <f>IF(5&lt;=$B$6,B18-C18,"")</f>
        <v/>
      </c>
      <c r="E18" s="4">
        <f>IF(5&lt;=$B$6,G17,"")</f>
        <v/>
      </c>
      <c r="F18" s="4">
        <f>IF(5&lt;=$B$6,IF(5&lt;$B$6,ROUND(E18*$B$11,0),E18-$B$5),"")</f>
        <v/>
      </c>
      <c r="G18" s="4">
        <f>IF(5&lt;=$B$6,E18-F18,"")</f>
        <v/>
      </c>
      <c r="H18" s="4">
        <f>IF(5&lt;=$B$6,F18-C18,"")</f>
        <v/>
      </c>
    </row>
    <row r="19">
      <c r="A19" s="4">
        <f>IF(6&lt;=$B$6,6,"")</f>
        <v/>
      </c>
      <c r="B19" s="4">
        <f>IF(6&lt;=$B$6,D18,"")</f>
        <v/>
      </c>
      <c r="C19" s="4">
        <f>IF(6&lt;=$B$6,$B$8,"")</f>
        <v/>
      </c>
      <c r="D19" s="4">
        <f>IF(6&lt;=$B$6,B19-C19,"")</f>
        <v/>
      </c>
      <c r="E19" s="4">
        <f>IF(6&lt;=$B$6,G18,"")</f>
        <v/>
      </c>
      <c r="F19" s="4">
        <f>IF(6&lt;=$B$6,IF(6&lt;$B$6,ROUND(E19*$B$11,0),E19-$B$5),"")</f>
        <v/>
      </c>
      <c r="G19" s="4">
        <f>IF(6&lt;=$B$6,E19-F19,"")</f>
        <v/>
      </c>
      <c r="H19" s="4">
        <f>IF(6&lt;=$B$6,F19-C19,"")</f>
        <v/>
      </c>
    </row>
    <row r="20">
      <c r="A20" s="4">
        <f>IF(7&lt;=$B$6,7,"")</f>
        <v/>
      </c>
      <c r="B20" s="4">
        <f>IF(7&lt;=$B$6,D19,"")</f>
        <v/>
      </c>
      <c r="C20" s="4">
        <f>IF(7&lt;=$B$6,$B$8,"")</f>
        <v/>
      </c>
      <c r="D20" s="4">
        <f>IF(7&lt;=$B$6,B20-C20,"")</f>
        <v/>
      </c>
      <c r="E20" s="4">
        <f>IF(7&lt;=$B$6,G19,"")</f>
        <v/>
      </c>
      <c r="F20" s="4">
        <f>IF(7&lt;=$B$6,IF(7&lt;$B$6,ROUND(E20*$B$11,0),E20-$B$5),"")</f>
        <v/>
      </c>
      <c r="G20" s="4">
        <f>IF(7&lt;=$B$6,E20-F20,"")</f>
        <v/>
      </c>
      <c r="H20" s="4">
        <f>IF(7&lt;=$B$6,F20-C20,"")</f>
        <v/>
      </c>
    </row>
    <row r="21">
      <c r="A21" s="4">
        <f>IF(8&lt;=$B$6,8,"")</f>
        <v/>
      </c>
      <c r="B21" s="4">
        <f>IF(8&lt;=$B$6,D20,"")</f>
        <v/>
      </c>
      <c r="C21" s="4">
        <f>IF(8&lt;=$B$6,$B$8,"")</f>
        <v/>
      </c>
      <c r="D21" s="4">
        <f>IF(8&lt;=$B$6,B21-C21,"")</f>
        <v/>
      </c>
      <c r="E21" s="4">
        <f>IF(8&lt;=$B$6,G20,"")</f>
        <v/>
      </c>
      <c r="F21" s="4">
        <f>IF(8&lt;=$B$6,IF(8&lt;$B$6,ROUND(E21*$B$11,0),E21-$B$5),"")</f>
        <v/>
      </c>
      <c r="G21" s="4">
        <f>IF(8&lt;=$B$6,E21-F21,"")</f>
        <v/>
      </c>
      <c r="H21" s="4">
        <f>IF(8&lt;=$B$6,F21-C21,"")</f>
        <v/>
      </c>
    </row>
    <row r="22">
      <c r="A22" s="4">
        <f>IF(9&lt;=$B$6,9,"")</f>
        <v/>
      </c>
      <c r="B22" s="4">
        <f>IF(9&lt;=$B$6,D21,"")</f>
        <v/>
      </c>
      <c r="C22" s="4">
        <f>IF(9&lt;=$B$6,$B$8,"")</f>
        <v/>
      </c>
      <c r="D22" s="4">
        <f>IF(9&lt;=$B$6,B22-C22,"")</f>
        <v/>
      </c>
      <c r="E22" s="4">
        <f>IF(9&lt;=$B$6,G21,"")</f>
        <v/>
      </c>
      <c r="F22" s="4">
        <f>IF(9&lt;=$B$6,IF(9&lt;$B$6,ROUND(E22*$B$11,0),E22-$B$5),"")</f>
        <v/>
      </c>
      <c r="G22" s="4">
        <f>IF(9&lt;=$B$6,E22-F22,"")</f>
        <v/>
      </c>
      <c r="H22" s="4">
        <f>IF(9&lt;=$B$6,F22-C22,"")</f>
        <v/>
      </c>
    </row>
    <row r="23">
      <c r="A23" s="4">
        <f>IF(10&lt;=$B$6,10,"")</f>
        <v/>
      </c>
      <c r="B23" s="4">
        <f>IF(10&lt;=$B$6,D22,"")</f>
        <v/>
      </c>
      <c r="C23" s="4">
        <f>IF(10&lt;=$B$6,$B$8,"")</f>
        <v/>
      </c>
      <c r="D23" s="4">
        <f>IF(10&lt;=$B$6,B23-C23,"")</f>
        <v/>
      </c>
      <c r="E23" s="4">
        <f>IF(10&lt;=$B$6,G22,"")</f>
        <v/>
      </c>
      <c r="F23" s="4">
        <f>IF(10&lt;=$B$6,IF(10&lt;$B$6,ROUND(E23*$B$11,0),E23-$B$5),"")</f>
        <v/>
      </c>
      <c r="G23" s="4">
        <f>IF(10&lt;=$B$6,E23-F23,"")</f>
        <v/>
      </c>
      <c r="H23" s="4">
        <f>IF(10&lt;=$B$6,F23-C23,"")</f>
        <v/>
      </c>
    </row>
    <row r="24">
      <c r="A24" s="4">
        <f>IF(11&lt;=$B$6,11,"")</f>
        <v/>
      </c>
      <c r="B24" s="4">
        <f>IF(11&lt;=$B$6,D23,"")</f>
        <v/>
      </c>
      <c r="C24" s="4">
        <f>IF(11&lt;=$B$6,$B$8,"")</f>
        <v/>
      </c>
      <c r="D24" s="4">
        <f>IF(11&lt;=$B$6,B24-C24,"")</f>
        <v/>
      </c>
      <c r="E24" s="4">
        <f>IF(11&lt;=$B$6,G23,"")</f>
        <v/>
      </c>
      <c r="F24" s="4">
        <f>IF(11&lt;=$B$6,IF(11&lt;$B$6,ROUND(E24*$B$11,0),E24-$B$5),"")</f>
        <v/>
      </c>
      <c r="G24" s="4">
        <f>IF(11&lt;=$B$6,E24-F24,"")</f>
        <v/>
      </c>
      <c r="H24" s="4">
        <f>IF(11&lt;=$B$6,F24-C24,"")</f>
        <v/>
      </c>
    </row>
    <row r="25">
      <c r="A25" s="4">
        <f>IF(12&lt;=$B$6,12,"")</f>
        <v/>
      </c>
      <c r="B25" s="4">
        <f>IF(12&lt;=$B$6,D24,"")</f>
        <v/>
      </c>
      <c r="C25" s="4">
        <f>IF(12&lt;=$B$6,$B$8,"")</f>
        <v/>
      </c>
      <c r="D25" s="4">
        <f>IF(12&lt;=$B$6,B25-C25,"")</f>
        <v/>
      </c>
      <c r="E25" s="4">
        <f>IF(12&lt;=$B$6,G24,"")</f>
        <v/>
      </c>
      <c r="F25" s="4">
        <f>IF(12&lt;=$B$6,IF(12&lt;$B$6,ROUND(E25*$B$11,0),E25-$B$5),"")</f>
        <v/>
      </c>
      <c r="G25" s="4">
        <f>IF(12&lt;=$B$6,E25-F25,"")</f>
        <v/>
      </c>
      <c r="H25" s="4">
        <f>IF(12&lt;=$B$6,F25-C25,"")</f>
        <v/>
      </c>
    </row>
    <row r="26">
      <c r="A26" s="4">
        <f>IF(13&lt;=$B$6,13,"")</f>
        <v/>
      </c>
      <c r="B26" s="4">
        <f>IF(13&lt;=$B$6,D25,"")</f>
        <v/>
      </c>
      <c r="C26" s="4">
        <f>IF(13&lt;=$B$6,$B$8,"")</f>
        <v/>
      </c>
      <c r="D26" s="4">
        <f>IF(13&lt;=$B$6,B26-C26,"")</f>
        <v/>
      </c>
      <c r="E26" s="4">
        <f>IF(13&lt;=$B$6,G25,"")</f>
        <v/>
      </c>
      <c r="F26" s="4">
        <f>IF(13&lt;=$B$6,IF(13&lt;$B$6,ROUND(E26*$B$11,0),E26-$B$5),"")</f>
        <v/>
      </c>
      <c r="G26" s="4">
        <f>IF(13&lt;=$B$6,E26-F26,"")</f>
        <v/>
      </c>
      <c r="H26" s="4">
        <f>IF(13&lt;=$B$6,F26-C26,"")</f>
        <v/>
      </c>
    </row>
    <row r="27">
      <c r="A27" s="4">
        <f>IF(14&lt;=$B$6,14,"")</f>
        <v/>
      </c>
      <c r="B27" s="4">
        <f>IF(14&lt;=$B$6,D26,"")</f>
        <v/>
      </c>
      <c r="C27" s="4">
        <f>IF(14&lt;=$B$6,$B$8,"")</f>
        <v/>
      </c>
      <c r="D27" s="4">
        <f>IF(14&lt;=$B$6,B27-C27,"")</f>
        <v/>
      </c>
      <c r="E27" s="4">
        <f>IF(14&lt;=$B$6,G26,"")</f>
        <v/>
      </c>
      <c r="F27" s="4">
        <f>IF(14&lt;=$B$6,IF(14&lt;$B$6,ROUND(E27*$B$11,0),E27-$B$5),"")</f>
        <v/>
      </c>
      <c r="G27" s="4">
        <f>IF(14&lt;=$B$6,E27-F27,"")</f>
        <v/>
      </c>
      <c r="H27" s="4">
        <f>IF(14&lt;=$B$6,F27-C27,"")</f>
        <v/>
      </c>
    </row>
    <row r="28">
      <c r="A28" s="4">
        <f>IF(15&lt;=$B$6,15,"")</f>
        <v/>
      </c>
      <c r="B28" s="4">
        <f>IF(15&lt;=$B$6,D27,"")</f>
        <v/>
      </c>
      <c r="C28" s="4">
        <f>IF(15&lt;=$B$6,$B$8,"")</f>
        <v/>
      </c>
      <c r="D28" s="4">
        <f>IF(15&lt;=$B$6,B28-C28,"")</f>
        <v/>
      </c>
      <c r="E28" s="4">
        <f>IF(15&lt;=$B$6,G27,"")</f>
        <v/>
      </c>
      <c r="F28" s="4">
        <f>IF(15&lt;=$B$6,IF(15&lt;$B$6,ROUND(E28*$B$11,0),E28-$B$5),"")</f>
        <v/>
      </c>
      <c r="G28" s="4">
        <f>IF(15&lt;=$B$6,E28-F28,"")</f>
        <v/>
      </c>
      <c r="H28" s="4">
        <f>IF(15&lt;=$B$6,F28-C28,"")</f>
        <v/>
      </c>
    </row>
    <row r="29">
      <c r="A29" s="4">
        <f>IF(16&lt;=$B$6,16,"")</f>
        <v/>
      </c>
      <c r="B29" s="4">
        <f>IF(16&lt;=$B$6,D28,"")</f>
        <v/>
      </c>
      <c r="C29" s="4">
        <f>IF(16&lt;=$B$6,$B$8,"")</f>
        <v/>
      </c>
      <c r="D29" s="4">
        <f>IF(16&lt;=$B$6,B29-C29,"")</f>
        <v/>
      </c>
      <c r="E29" s="4">
        <f>IF(16&lt;=$B$6,G28,"")</f>
        <v/>
      </c>
      <c r="F29" s="4">
        <f>IF(16&lt;=$B$6,IF(16&lt;$B$6,ROUND(E29*$B$11,0),E29-$B$5),"")</f>
        <v/>
      </c>
      <c r="G29" s="4">
        <f>IF(16&lt;=$B$6,E29-F29,"")</f>
        <v/>
      </c>
      <c r="H29" s="4">
        <f>IF(16&lt;=$B$6,F29-C29,"")</f>
        <v/>
      </c>
    </row>
    <row r="30">
      <c r="A30" s="4">
        <f>IF(17&lt;=$B$6,17,"")</f>
        <v/>
      </c>
      <c r="B30" s="4">
        <f>IF(17&lt;=$B$6,D29,"")</f>
        <v/>
      </c>
      <c r="C30" s="4">
        <f>IF(17&lt;=$B$6,$B$8,"")</f>
        <v/>
      </c>
      <c r="D30" s="4">
        <f>IF(17&lt;=$B$6,B30-C30,"")</f>
        <v/>
      </c>
      <c r="E30" s="4">
        <f>IF(17&lt;=$B$6,G29,"")</f>
        <v/>
      </c>
      <c r="F30" s="4">
        <f>IF(17&lt;=$B$6,IF(17&lt;$B$6,ROUND(E30*$B$11,0),E30-$B$5),"")</f>
        <v/>
      </c>
      <c r="G30" s="4">
        <f>IF(17&lt;=$B$6,E30-F30,"")</f>
        <v/>
      </c>
      <c r="H30" s="4">
        <f>IF(17&lt;=$B$6,F30-C30,"")</f>
        <v/>
      </c>
    </row>
    <row r="31">
      <c r="A31" s="4">
        <f>IF(18&lt;=$B$6,18,"")</f>
        <v/>
      </c>
      <c r="B31" s="4">
        <f>IF(18&lt;=$B$6,D30,"")</f>
        <v/>
      </c>
      <c r="C31" s="4">
        <f>IF(18&lt;=$B$6,$B$8,"")</f>
        <v/>
      </c>
      <c r="D31" s="4">
        <f>IF(18&lt;=$B$6,B31-C31,"")</f>
        <v/>
      </c>
      <c r="E31" s="4">
        <f>IF(18&lt;=$B$6,G30,"")</f>
        <v/>
      </c>
      <c r="F31" s="4">
        <f>IF(18&lt;=$B$6,IF(18&lt;$B$6,ROUND(E31*$B$11,0),E31-$B$5),"")</f>
        <v/>
      </c>
      <c r="G31" s="4">
        <f>IF(18&lt;=$B$6,E31-F31,"")</f>
        <v/>
      </c>
      <c r="H31" s="4">
        <f>IF(18&lt;=$B$6,F31-C31,"")</f>
        <v/>
      </c>
    </row>
    <row r="32">
      <c r="A32" s="4">
        <f>IF(19&lt;=$B$6,19,"")</f>
        <v/>
      </c>
      <c r="B32" s="4">
        <f>IF(19&lt;=$B$6,D31,"")</f>
        <v/>
      </c>
      <c r="C32" s="4">
        <f>IF(19&lt;=$B$6,$B$8,"")</f>
        <v/>
      </c>
      <c r="D32" s="4">
        <f>IF(19&lt;=$B$6,B32-C32,"")</f>
        <v/>
      </c>
      <c r="E32" s="4">
        <f>IF(19&lt;=$B$6,G31,"")</f>
        <v/>
      </c>
      <c r="F32" s="4">
        <f>IF(19&lt;=$B$6,IF(19&lt;$B$6,ROUND(E32*$B$11,0),E32-$B$5),"")</f>
        <v/>
      </c>
      <c r="G32" s="4">
        <f>IF(19&lt;=$B$6,E32-F32,"")</f>
        <v/>
      </c>
      <c r="H32" s="4">
        <f>IF(19&lt;=$B$6,F32-C32,"")</f>
        <v/>
      </c>
    </row>
    <row r="33">
      <c r="A33" s="4">
        <f>IF(20&lt;=$B$6,20,"")</f>
        <v/>
      </c>
      <c r="B33" s="4">
        <f>IF(20&lt;=$B$6,D32,"")</f>
        <v/>
      </c>
      <c r="C33" s="4">
        <f>IF(20&lt;=$B$6,$B$8,"")</f>
        <v/>
      </c>
      <c r="D33" s="4">
        <f>IF(20&lt;=$B$6,B33-C33,"")</f>
        <v/>
      </c>
      <c r="E33" s="4">
        <f>IF(20&lt;=$B$6,G32,"")</f>
        <v/>
      </c>
      <c r="F33" s="4">
        <f>IF(20&lt;=$B$6,IF(20&lt;$B$6,ROUND(E33*$B$11,0),E33-$B$5),"")</f>
        <v/>
      </c>
      <c r="G33" s="4">
        <f>IF(20&lt;=$B$6,E33-F33,"")</f>
        <v/>
      </c>
      <c r="H33" s="4">
        <f>IF(20&lt;=$B$6,F33-C33,"")</f>
        <v/>
      </c>
    </row>
    <row r="34">
      <c r="A34" s="4">
        <f>IF(21&lt;=$B$6,21,"")</f>
        <v/>
      </c>
      <c r="B34" s="4">
        <f>IF(21&lt;=$B$6,D33,"")</f>
        <v/>
      </c>
      <c r="C34" s="4">
        <f>IF(21&lt;=$B$6,$B$8,"")</f>
        <v/>
      </c>
      <c r="D34" s="4">
        <f>IF(21&lt;=$B$6,B34-C34,"")</f>
        <v/>
      </c>
      <c r="E34" s="4">
        <f>IF(21&lt;=$B$6,G33,"")</f>
        <v/>
      </c>
      <c r="F34" s="4">
        <f>IF(21&lt;=$B$6,IF(21&lt;$B$6,ROUND(E34*$B$11,0),E34-$B$5),"")</f>
        <v/>
      </c>
      <c r="G34" s="4">
        <f>IF(21&lt;=$B$6,E34-F34,"")</f>
        <v/>
      </c>
      <c r="H34" s="4">
        <f>IF(21&lt;=$B$6,F34-C34,"")</f>
        <v/>
      </c>
    </row>
    <row r="35">
      <c r="A35" s="4">
        <f>IF(22&lt;=$B$6,22,"")</f>
        <v/>
      </c>
      <c r="B35" s="4">
        <f>IF(22&lt;=$B$6,D34,"")</f>
        <v/>
      </c>
      <c r="C35" s="4">
        <f>IF(22&lt;=$B$6,$B$8,"")</f>
        <v/>
      </c>
      <c r="D35" s="4">
        <f>IF(22&lt;=$B$6,B35-C35,"")</f>
        <v/>
      </c>
      <c r="E35" s="4">
        <f>IF(22&lt;=$B$6,G34,"")</f>
        <v/>
      </c>
      <c r="F35" s="4">
        <f>IF(22&lt;=$B$6,IF(22&lt;$B$6,ROUND(E35*$B$11,0),E35-$B$5),"")</f>
        <v/>
      </c>
      <c r="G35" s="4">
        <f>IF(22&lt;=$B$6,E35-F35,"")</f>
        <v/>
      </c>
      <c r="H35" s="4">
        <f>IF(22&lt;=$B$6,F35-C35,"")</f>
        <v/>
      </c>
    </row>
    <row r="36">
      <c r="A36" s="4">
        <f>IF(23&lt;=$B$6,23,"")</f>
        <v/>
      </c>
      <c r="B36" s="4">
        <f>IF(23&lt;=$B$6,D35,"")</f>
        <v/>
      </c>
      <c r="C36" s="4">
        <f>IF(23&lt;=$B$6,$B$8,"")</f>
        <v/>
      </c>
      <c r="D36" s="4">
        <f>IF(23&lt;=$B$6,B36-C36,"")</f>
        <v/>
      </c>
      <c r="E36" s="4">
        <f>IF(23&lt;=$B$6,G35,"")</f>
        <v/>
      </c>
      <c r="F36" s="4">
        <f>IF(23&lt;=$B$6,IF(23&lt;$B$6,ROUND(E36*$B$11,0),E36-$B$5),"")</f>
        <v/>
      </c>
      <c r="G36" s="4">
        <f>IF(23&lt;=$B$6,E36-F36,"")</f>
        <v/>
      </c>
      <c r="H36" s="4">
        <f>IF(23&lt;=$B$6,F36-C36,"")</f>
        <v/>
      </c>
    </row>
    <row r="37">
      <c r="A37" s="4">
        <f>IF(24&lt;=$B$6,24,"")</f>
        <v/>
      </c>
      <c r="B37" s="4">
        <f>IF(24&lt;=$B$6,D36,"")</f>
        <v/>
      </c>
      <c r="C37" s="4">
        <f>IF(24&lt;=$B$6,$B$8,"")</f>
        <v/>
      </c>
      <c r="D37" s="4">
        <f>IF(24&lt;=$B$6,B37-C37,"")</f>
        <v/>
      </c>
      <c r="E37" s="4">
        <f>IF(24&lt;=$B$6,G36,"")</f>
        <v/>
      </c>
      <c r="F37" s="4">
        <f>IF(24&lt;=$B$6,IF(24&lt;$B$6,ROUND(E37*$B$11,0),E37-$B$5),"")</f>
        <v/>
      </c>
      <c r="G37" s="4">
        <f>IF(24&lt;=$B$6,E37-F37,"")</f>
        <v/>
      </c>
      <c r="H37" s="4">
        <f>IF(24&lt;=$B$6,F37-C37,"")</f>
        <v/>
      </c>
    </row>
    <row r="38">
      <c r="A38" s="4">
        <f>IF(25&lt;=$B$6,25,"")</f>
        <v/>
      </c>
      <c r="B38" s="4">
        <f>IF(25&lt;=$B$6,D37,"")</f>
        <v/>
      </c>
      <c r="C38" s="4">
        <f>IF(25&lt;=$B$6,$B$8,"")</f>
        <v/>
      </c>
      <c r="D38" s="4">
        <f>IF(25&lt;=$B$6,B38-C38,"")</f>
        <v/>
      </c>
      <c r="E38" s="4">
        <f>IF(25&lt;=$B$6,G37,"")</f>
        <v/>
      </c>
      <c r="F38" s="4">
        <f>IF(25&lt;=$B$6,IF(25&lt;$B$6,ROUND(E38*$B$11,0),E38-$B$5),"")</f>
        <v/>
      </c>
      <c r="G38" s="4">
        <f>IF(25&lt;=$B$6,E38-F38,"")</f>
        <v/>
      </c>
      <c r="H38" s="4">
        <f>IF(25&lt;=$B$6,F38-C38,"")</f>
        <v/>
      </c>
    </row>
    <row r="39">
      <c r="A39" s="4">
        <f>IF(26&lt;=$B$6,26,"")</f>
        <v/>
      </c>
      <c r="B39" s="4">
        <f>IF(26&lt;=$B$6,D38,"")</f>
        <v/>
      </c>
      <c r="C39" s="4">
        <f>IF(26&lt;=$B$6,$B$8,"")</f>
        <v/>
      </c>
      <c r="D39" s="4">
        <f>IF(26&lt;=$B$6,B39-C39,"")</f>
        <v/>
      </c>
      <c r="E39" s="4">
        <f>IF(26&lt;=$B$6,G38,"")</f>
        <v/>
      </c>
      <c r="F39" s="4">
        <f>IF(26&lt;=$B$6,IF(26&lt;$B$6,ROUND(E39*$B$11,0),E39-$B$5),"")</f>
        <v/>
      </c>
      <c r="G39" s="4">
        <f>IF(26&lt;=$B$6,E39-F39,"")</f>
        <v/>
      </c>
      <c r="H39" s="4">
        <f>IF(26&lt;=$B$6,F39-C39,"")</f>
        <v/>
      </c>
    </row>
    <row r="40">
      <c r="A40" s="4">
        <f>IF(27&lt;=$B$6,27,"")</f>
        <v/>
      </c>
      <c r="B40" s="4">
        <f>IF(27&lt;=$B$6,D39,"")</f>
        <v/>
      </c>
      <c r="C40" s="4">
        <f>IF(27&lt;=$B$6,$B$8,"")</f>
        <v/>
      </c>
      <c r="D40" s="4">
        <f>IF(27&lt;=$B$6,B40-C40,"")</f>
        <v/>
      </c>
      <c r="E40" s="4">
        <f>IF(27&lt;=$B$6,G39,"")</f>
        <v/>
      </c>
      <c r="F40" s="4">
        <f>IF(27&lt;=$B$6,IF(27&lt;$B$6,ROUND(E40*$B$11,0),E40-$B$5),"")</f>
        <v/>
      </c>
      <c r="G40" s="4">
        <f>IF(27&lt;=$B$6,E40-F40,"")</f>
        <v/>
      </c>
      <c r="H40" s="4">
        <f>IF(27&lt;=$B$6,F40-C40,"")</f>
        <v/>
      </c>
    </row>
    <row r="41">
      <c r="A41" s="4">
        <f>IF(28&lt;=$B$6,28,"")</f>
        <v/>
      </c>
      <c r="B41" s="4">
        <f>IF(28&lt;=$B$6,D40,"")</f>
        <v/>
      </c>
      <c r="C41" s="4">
        <f>IF(28&lt;=$B$6,$B$8,"")</f>
        <v/>
      </c>
      <c r="D41" s="4">
        <f>IF(28&lt;=$B$6,B41-C41,"")</f>
        <v/>
      </c>
      <c r="E41" s="4">
        <f>IF(28&lt;=$B$6,G40,"")</f>
        <v/>
      </c>
      <c r="F41" s="4">
        <f>IF(28&lt;=$B$6,IF(28&lt;$B$6,ROUND(E41*$B$11,0),E41-$B$5),"")</f>
        <v/>
      </c>
      <c r="G41" s="4">
        <f>IF(28&lt;=$B$6,E41-F41,"")</f>
        <v/>
      </c>
      <c r="H41" s="4">
        <f>IF(28&lt;=$B$6,F41-C41,"")</f>
        <v/>
      </c>
    </row>
    <row r="42">
      <c r="A42" s="4">
        <f>IF(29&lt;=$B$6,29,"")</f>
        <v/>
      </c>
      <c r="B42" s="4">
        <f>IF(29&lt;=$B$6,D41,"")</f>
        <v/>
      </c>
      <c r="C42" s="4">
        <f>IF(29&lt;=$B$6,$B$8,"")</f>
        <v/>
      </c>
      <c r="D42" s="4">
        <f>IF(29&lt;=$B$6,B42-C42,"")</f>
        <v/>
      </c>
      <c r="E42" s="4">
        <f>IF(29&lt;=$B$6,G41,"")</f>
        <v/>
      </c>
      <c r="F42" s="4">
        <f>IF(29&lt;=$B$6,IF(29&lt;$B$6,ROUND(E42*$B$11,0),E42-$B$5),"")</f>
        <v/>
      </c>
      <c r="G42" s="4">
        <f>IF(29&lt;=$B$6,E42-F42,"")</f>
        <v/>
      </c>
      <c r="H42" s="4">
        <f>IF(29&lt;=$B$6,F42-C42,"")</f>
        <v/>
      </c>
    </row>
    <row r="43">
      <c r="A43" s="4">
        <f>IF(30&lt;=$B$6,30,"")</f>
        <v/>
      </c>
      <c r="B43" s="4">
        <f>IF(30&lt;=$B$6,D42,"")</f>
        <v/>
      </c>
      <c r="C43" s="4">
        <f>IF(30&lt;=$B$6,$B$8,"")</f>
        <v/>
      </c>
      <c r="D43" s="4">
        <f>IF(30&lt;=$B$6,B43-C43,"")</f>
        <v/>
      </c>
      <c r="E43" s="4">
        <f>IF(30&lt;=$B$6,G42,"")</f>
        <v/>
      </c>
      <c r="F43" s="4">
        <f>IF(30&lt;=$B$6,IF(30&lt;$B$6,ROUND(E43*$B$11,0),E43-$B$5),"")</f>
        <v/>
      </c>
      <c r="G43" s="4">
        <f>IF(30&lt;=$B$6,E43-F43,"")</f>
        <v/>
      </c>
      <c r="H43" s="4">
        <f>IF(30&lt;=$B$6,F43-C43,"")</f>
        <v/>
      </c>
    </row>
    <row r="44">
      <c r="A44" s="3" t="inlineStr">
        <is>
          <t>Total</t>
        </is>
      </c>
      <c r="C44" s="7">
        <f>SUM(C14:C43)</f>
        <v/>
      </c>
      <c r="F44" s="7">
        <f>SUM(F14:F43)</f>
        <v/>
      </c>
      <c r="H44" s="7">
        <f>SUM(H14:H43)</f>
        <v/>
      </c>
    </row>
    <row r="45">
      <c r="A45" s="3" t="inlineStr">
        <is>
          <t>Check: both totals equal Cost − Residual</t>
        </is>
      </c>
      <c r="C45">
        <f>IF(AND(ROUND(C44,0)=B4-B5,F44=B4-B5),"OK","Check inputs")</f>
        <v/>
      </c>
    </row>
    <row r="46">
      <c r="A46" t="inlineStr">
        <is>
          <t>Final-year WDV charge is adjusted so the closing value equals the residual value (rounding).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How to use this calculator</t>
        </is>
      </c>
    </row>
    <row r="2">
      <c r="A2" t="inlineStr">
        <is>
          <t>1. Enter the cost (purchase price plus freight, installation and other costs to bring the asset to working condition).</t>
        </is>
      </c>
    </row>
    <row r="3">
      <c r="A3" t="inlineStr">
        <is>
          <t>2. Enter the residual value (expected sale value at the end of the useful life, after disposal costs). WDV needs a residual above zero.</t>
        </is>
      </c>
    </row>
    <row r="4">
      <c r="A4" t="inlineStr">
        <is>
          <t>3. Enter the useful life in whole years.</t>
        </is>
      </c>
    </row>
    <row r="5">
      <c r="A5" t="inlineStr">
        <is>
          <t>SLM: depreciation = (cost − residual value) ÷ useful life, the same every year.</t>
        </is>
      </c>
    </row>
    <row r="6">
      <c r="A6" t="inlineStr">
        <is>
          <t>WDV: rate = 1 − (residual ÷ cost)^(1/n); depreciation = opening book value × rate.</t>
        </is>
      </c>
    </row>
    <row r="7">
      <c r="A7" t="inlineStr">
        <is>
          <t>Mid-year purchases: multiply the first year's charge by months used ÷ 12 (pro rata).</t>
        </is>
      </c>
    </row>
    <row r="8">
      <c r="A8" t="inlineStr">
        <is>
          <t>Sources: ICAI AS 10 (Revised) paras 6 and 62-64; NCERT Class 11 Accountancy, Depreciation, Provisions and Reserves.</t>
        </is>
      </c>
    </row>
    <row r="9">
      <c r="A9" t="inlineStr">
        <is>
          <t>Explained with worked examples at https://www.tipa.in/accounting/depreciation-methods/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2026-10-28T08:23:34Z</dcterms:created>
  <dcterms:modified xsi:type="dcterms:W3CDTF">2026-10-28T08:23:34Z</dcterms:modified>
</cp:coreProperties>
</file>